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95" windowHeight="8160"/>
  </bookViews>
  <sheets>
    <sheet name="Overall Sheet" sheetId="1" r:id="rId1"/>
    <sheet name="Premium Calculation" sheetId="2" r:id="rId2"/>
    <sheet name="FTE Calculation" sheetId="3" r:id="rId3"/>
    <sheet name="Average Salary Calculation" sheetId="4" r:id="rId4"/>
  </sheets>
  <definedNames>
    <definedName name="_xlnm.Print_Area" localSheetId="3">'Average Salary Calculation'!$A$1:$J$14</definedName>
    <definedName name="_xlnm.Print_Area" localSheetId="0">'Overall Sheet'!$A$1:$H$28</definedName>
    <definedName name="_xlnm.Print_Area" localSheetId="1">'Premium Calculation'!$A$1:$O$11</definedName>
  </definedNames>
  <calcPr calcId="125725"/>
</workbook>
</file>

<file path=xl/calcChain.xml><?xml version="1.0" encoding="utf-8"?>
<calcChain xmlns="http://schemas.openxmlformats.org/spreadsheetml/2006/main">
  <c r="C18" i="3"/>
  <c r="C19"/>
  <c r="C20"/>
  <c r="C21"/>
  <c r="C22"/>
  <c r="C23"/>
  <c r="C24"/>
  <c r="C25"/>
  <c r="C26"/>
  <c r="C27"/>
  <c r="C28"/>
  <c r="C29"/>
  <c r="C30"/>
  <c r="C31"/>
  <c r="C12"/>
  <c r="C17"/>
  <c r="C16"/>
  <c r="C15"/>
  <c r="C14"/>
  <c r="C13"/>
  <c r="C11"/>
  <c r="C10"/>
  <c r="C9"/>
  <c r="C8"/>
  <c r="C7"/>
  <c r="C6"/>
  <c r="C34" s="1"/>
  <c r="C36" s="1"/>
  <c r="C38" s="1"/>
  <c r="C11" i="4" s="1"/>
  <c r="C13" s="1"/>
  <c r="C20" i="1" s="1"/>
  <c r="C21" s="1"/>
  <c r="C22" s="1"/>
  <c r="C5" i="3"/>
  <c r="H6" i="2"/>
  <c r="I6"/>
  <c r="H5"/>
  <c r="G6"/>
  <c r="G5"/>
  <c r="E6"/>
  <c r="E5"/>
  <c r="C9" i="4"/>
  <c r="C7"/>
  <c r="B34" i="3"/>
  <c r="D5" i="2"/>
  <c r="D6"/>
  <c r="C16" i="1"/>
  <c r="C14" l="1"/>
  <c r="I5" i="2"/>
  <c r="I8" s="1"/>
  <c r="C8" i="1" s="1"/>
  <c r="D10" s="1"/>
  <c r="D22" s="1"/>
  <c r="D16" l="1"/>
  <c r="D25" s="1"/>
</calcChain>
</file>

<file path=xl/sharedStrings.xml><?xml version="1.0" encoding="utf-8"?>
<sst xmlns="http://schemas.openxmlformats.org/spreadsheetml/2006/main" count="69" uniqueCount="62">
  <si>
    <t>Number of Employees</t>
  </si>
  <si>
    <t>Step 1</t>
  </si>
  <si>
    <t>Which premium do you use?</t>
  </si>
  <si>
    <t xml:space="preserve"> </t>
  </si>
  <si>
    <t>Individual</t>
  </si>
  <si>
    <t>Employees</t>
  </si>
  <si>
    <t>State Maximum</t>
  </si>
  <si>
    <t>Family</t>
  </si>
  <si>
    <t>Use Lower</t>
  </si>
  <si>
    <t>Monthly Base Premium</t>
  </si>
  <si>
    <t>Total</t>
  </si>
  <si>
    <t>Step 2</t>
  </si>
  <si>
    <t>Monthly Credit</t>
  </si>
  <si>
    <t>Full Time Equivalents</t>
  </si>
  <si>
    <t>Divide by 15</t>
  </si>
  <si>
    <t>Step 3</t>
  </si>
  <si>
    <t>Average Salary</t>
  </si>
  <si>
    <t>What do you pay?</t>
  </si>
  <si>
    <t>Average Premium per Employee</t>
  </si>
  <si>
    <t>Amount paid by Employer</t>
  </si>
  <si>
    <t>80% State Maximum</t>
  </si>
  <si>
    <t>Monthly Premium Total from invoice</t>
  </si>
  <si>
    <t xml:space="preserve">25% </t>
  </si>
  <si>
    <t>Step 2, FTE Calculation</t>
  </si>
  <si>
    <t>Staff</t>
  </si>
  <si>
    <t>Amy</t>
  </si>
  <si>
    <t>Catherine</t>
  </si>
  <si>
    <t>Donald</t>
  </si>
  <si>
    <t>Esther</t>
  </si>
  <si>
    <t>Faison</t>
  </si>
  <si>
    <t>Gordon</t>
  </si>
  <si>
    <t>Harry</t>
  </si>
  <si>
    <t>Bill</t>
  </si>
  <si>
    <t>Kaila</t>
  </si>
  <si>
    <t>Leila</t>
  </si>
  <si>
    <t>Montel</t>
  </si>
  <si>
    <t>Hours/Month</t>
  </si>
  <si>
    <t>Divided by 173.3</t>
  </si>
  <si>
    <t>Noel</t>
  </si>
  <si>
    <t>Opal</t>
  </si>
  <si>
    <t xml:space="preserve">Round to </t>
  </si>
  <si>
    <t>Hours per week</t>
  </si>
  <si>
    <t>FTE's</t>
  </si>
  <si>
    <t>Can only count up to 40 hrs per week</t>
  </si>
  <si>
    <t>Average  Actual Salary</t>
  </si>
  <si>
    <t>Subtract 10 Employees</t>
  </si>
  <si>
    <t>Subract $2,083 ($25K annualized)</t>
  </si>
  <si>
    <t>Divide by $2,083</t>
  </si>
  <si>
    <t>Pay Period 1</t>
  </si>
  <si>
    <t>Pay Period 2</t>
  </si>
  <si>
    <t>Pro-rated for full month</t>
  </si>
  <si>
    <t>Note, if exceeds $4,166 the organization is not eligible.</t>
  </si>
  <si>
    <t>Set this up as Accounts Receivable pending instructions on how to claim it.</t>
  </si>
  <si>
    <t>of single premium</t>
  </si>
  <si>
    <t xml:space="preserve">Health Care Tax Credit </t>
  </si>
  <si>
    <t>Month:</t>
  </si>
  <si>
    <t>Year:</t>
  </si>
  <si>
    <t>January</t>
  </si>
  <si>
    <t>If you pay 100% of family, this calculation will change</t>
  </si>
  <si>
    <t>STEP 3 - Average Salary</t>
  </si>
  <si>
    <t xml:space="preserve">Payroll Frequency:   </t>
  </si>
  <si>
    <t>Bi-weekly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</si>
</sst>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44" fontId="0" fillId="0" borderId="0" xfId="2" applyFont="1"/>
    <xf numFmtId="164" fontId="0" fillId="0" borderId="0" xfId="2" applyNumberFormat="1" applyFont="1"/>
    <xf numFmtId="164" fontId="0" fillId="0" borderId="0" xfId="0" applyNumberFormat="1"/>
    <xf numFmtId="165" fontId="0" fillId="0" borderId="0" xfId="1" applyNumberFormat="1" applyFont="1"/>
    <xf numFmtId="9" fontId="0" fillId="0" borderId="0" xfId="3" applyFont="1"/>
    <xf numFmtId="0" fontId="0" fillId="0" borderId="0" xfId="0" applyAlignment="1">
      <alignment wrapText="1"/>
    </xf>
    <xf numFmtId="0" fontId="2" fillId="0" borderId="0" xfId="0" applyFont="1"/>
    <xf numFmtId="164" fontId="0" fillId="0" borderId="0" xfId="2" quotePrefix="1" applyNumberFormat="1" applyFont="1"/>
    <xf numFmtId="0" fontId="0" fillId="0" borderId="0" xfId="0" applyFill="1"/>
    <xf numFmtId="165" fontId="2" fillId="0" borderId="0" xfId="1" applyNumberFormat="1" applyFont="1"/>
    <xf numFmtId="164" fontId="2" fillId="0" borderId="0" xfId="2" applyNumberFormat="1" applyFont="1"/>
    <xf numFmtId="0" fontId="0" fillId="2" borderId="0" xfId="0" applyFill="1"/>
    <xf numFmtId="164" fontId="0" fillId="2" borderId="0" xfId="2" applyNumberFormat="1" applyFont="1" applyFill="1"/>
    <xf numFmtId="9" fontId="2" fillId="2" borderId="0" xfId="0" applyNumberFormat="1" applyFont="1" applyFill="1"/>
    <xf numFmtId="43" fontId="0" fillId="2" borderId="0" xfId="1" applyFont="1" applyFill="1"/>
    <xf numFmtId="165" fontId="0" fillId="2" borderId="0" xfId="1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Normal="100" workbookViewId="0">
      <selection activeCell="D5" sqref="D5"/>
    </sheetView>
  </sheetViews>
  <sheetFormatPr defaultRowHeight="15"/>
  <cols>
    <col min="1" max="1" width="18" customWidth="1"/>
    <col min="2" max="2" width="31.28515625" customWidth="1"/>
    <col min="3" max="3" width="10.7109375" customWidth="1"/>
    <col min="4" max="4" width="18" customWidth="1"/>
    <col min="5" max="5" width="17.5703125" customWidth="1"/>
    <col min="6" max="6" width="10.42578125" customWidth="1"/>
    <col min="7" max="7" width="15.5703125" customWidth="1"/>
  </cols>
  <sheetData>
    <row r="1" spans="1:7">
      <c r="A1" s="10" t="s">
        <v>54</v>
      </c>
      <c r="B1" s="10"/>
      <c r="C1" s="10"/>
      <c r="D1" s="10"/>
    </row>
    <row r="2" spans="1:7">
      <c r="A2" s="10"/>
      <c r="B2" s="10"/>
      <c r="C2" s="10"/>
      <c r="D2" s="10"/>
    </row>
    <row r="3" spans="1:7">
      <c r="A3" s="10" t="s">
        <v>55</v>
      </c>
      <c r="B3" s="13" t="s">
        <v>57</v>
      </c>
      <c r="C3" s="10"/>
      <c r="D3" s="10"/>
    </row>
    <row r="4" spans="1:7">
      <c r="A4" s="10" t="s">
        <v>56</v>
      </c>
      <c r="B4" s="13">
        <v>2010</v>
      </c>
      <c r="C4" s="10"/>
      <c r="D4" s="10"/>
    </row>
    <row r="5" spans="1:7">
      <c r="A5" s="10"/>
      <c r="B5" s="10"/>
      <c r="C5" s="10"/>
      <c r="D5" s="10"/>
    </row>
    <row r="6" spans="1:7">
      <c r="A6" s="10"/>
      <c r="B6" s="10"/>
      <c r="C6" s="10"/>
      <c r="D6" s="10"/>
    </row>
    <row r="8" spans="1:7">
      <c r="A8" t="s">
        <v>1</v>
      </c>
      <c r="B8" s="5" t="s">
        <v>9</v>
      </c>
      <c r="C8" s="3">
        <f>+'Premium Calculation'!I8</f>
        <v>3546.4000000000005</v>
      </c>
      <c r="D8" s="3"/>
    </row>
    <row r="9" spans="1:7">
      <c r="B9" s="5"/>
      <c r="C9" s="3"/>
      <c r="D9" s="3"/>
    </row>
    <row r="10" spans="1:7">
      <c r="B10" s="9" t="s">
        <v>22</v>
      </c>
      <c r="C10" s="3"/>
      <c r="D10" s="3">
        <f>+C8*0.25</f>
        <v>886.60000000000014</v>
      </c>
      <c r="E10" s="3"/>
      <c r="F10" s="4"/>
      <c r="G10" s="3"/>
    </row>
    <row r="11" spans="1:7">
      <c r="B11" s="3"/>
      <c r="D11" s="3"/>
      <c r="E11" s="3"/>
      <c r="F11" s="4"/>
      <c r="G11" s="3"/>
    </row>
    <row r="12" spans="1:7">
      <c r="A12" t="s">
        <v>11</v>
      </c>
      <c r="B12" t="s">
        <v>0</v>
      </c>
      <c r="G12" s="3"/>
    </row>
    <row r="13" spans="1:7">
      <c r="G13" s="3"/>
    </row>
    <row r="14" spans="1:7">
      <c r="A14" t="s">
        <v>3</v>
      </c>
      <c r="B14" t="s">
        <v>13</v>
      </c>
      <c r="C14">
        <f>+'FTE Calculation'!C38</f>
        <v>11</v>
      </c>
      <c r="G14" s="3"/>
    </row>
    <row r="15" spans="1:7">
      <c r="B15" t="s">
        <v>45</v>
      </c>
      <c r="C15">
        <v>1</v>
      </c>
    </row>
    <row r="16" spans="1:7">
      <c r="B16" t="s">
        <v>14</v>
      </c>
      <c r="C16" s="6">
        <f>+C15/15</f>
        <v>6.6666666666666666E-2</v>
      </c>
      <c r="D16" s="3">
        <f>-C16*D10</f>
        <v>-59.106666666666676</v>
      </c>
    </row>
    <row r="18" spans="1:7">
      <c r="A18" t="s">
        <v>15</v>
      </c>
      <c r="B18" t="s">
        <v>16</v>
      </c>
    </row>
    <row r="20" spans="1:7">
      <c r="B20" t="s">
        <v>44</v>
      </c>
      <c r="C20" s="3">
        <f>+'Average Salary Calculation'!C13</f>
        <v>2912.909090909091</v>
      </c>
      <c r="D20" s="5"/>
      <c r="E20" s="5"/>
    </row>
    <row r="21" spans="1:7">
      <c r="B21" t="s">
        <v>46</v>
      </c>
      <c r="C21" s="3">
        <f>+C20-2083</f>
        <v>829.90909090909099</v>
      </c>
      <c r="D21" s="5"/>
      <c r="E21" s="5"/>
    </row>
    <row r="22" spans="1:7">
      <c r="B22" t="s">
        <v>47</v>
      </c>
      <c r="C22" s="6">
        <f>++C21/2083</f>
        <v>0.39842011085410034</v>
      </c>
      <c r="D22" s="5">
        <f>+C22*D10*-1</f>
        <v>-353.23927028324539</v>
      </c>
      <c r="E22" s="5"/>
    </row>
    <row r="23" spans="1:7">
      <c r="C23" s="5"/>
      <c r="D23" s="5"/>
      <c r="E23" s="5"/>
    </row>
    <row r="24" spans="1:7">
      <c r="C24" s="5"/>
      <c r="D24" s="5"/>
      <c r="E24" s="5"/>
      <c r="F24" s="5"/>
      <c r="G24" s="5"/>
    </row>
    <row r="25" spans="1:7">
      <c r="A25" s="8" t="s">
        <v>12</v>
      </c>
      <c r="B25" s="8"/>
      <c r="C25" s="11"/>
      <c r="D25" s="12">
        <f>+D10+D16+D22</f>
        <v>474.25406305008806</v>
      </c>
      <c r="E25" s="5"/>
      <c r="F25" s="5"/>
      <c r="G25" s="5"/>
    </row>
    <row r="26" spans="1:7">
      <c r="F26" s="5"/>
      <c r="G26" s="5"/>
    </row>
    <row r="27" spans="1:7">
      <c r="D27" t="s">
        <v>52</v>
      </c>
      <c r="F27" s="5"/>
      <c r="G27" s="5"/>
    </row>
    <row r="28" spans="1:7">
      <c r="F28" s="5"/>
      <c r="G28" s="2"/>
    </row>
    <row r="29" spans="1:7">
      <c r="F29" s="5"/>
      <c r="G29" s="2"/>
    </row>
    <row r="30" spans="1:7">
      <c r="F30" s="5"/>
      <c r="G30" s="2"/>
    </row>
  </sheetData>
  <pageMargins left="0.7" right="0.7" top="0.75" bottom="0.75" header="0.3" footer="0.3"/>
  <pageSetup scale="93" orientation="landscape" r:id="rId1"/>
  <headerFooter>
    <oddHeader>&amp;C&amp;F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Normal="100" workbookViewId="0">
      <selection activeCell="B14" sqref="B14"/>
    </sheetView>
  </sheetViews>
  <sheetFormatPr defaultRowHeight="15"/>
  <cols>
    <col min="1" max="1" width="10.140625" customWidth="1"/>
    <col min="2" max="2" width="11.42578125" customWidth="1"/>
    <col min="3" max="3" width="11.85546875" customWidth="1"/>
    <col min="4" max="5" width="11.5703125" customWidth="1"/>
    <col min="6" max="7" width="13.7109375" customWidth="1"/>
    <col min="15" max="15" width="2.28515625" customWidth="1"/>
  </cols>
  <sheetData>
    <row r="1" spans="1:11">
      <c r="A1" s="8" t="s">
        <v>1</v>
      </c>
      <c r="B1" s="8" t="s">
        <v>2</v>
      </c>
      <c r="C1" s="8"/>
      <c r="D1" s="8"/>
      <c r="E1" s="8"/>
    </row>
    <row r="2" spans="1:11">
      <c r="A2" s="8" t="s">
        <v>17</v>
      </c>
      <c r="B2" s="8"/>
      <c r="C2" s="15">
        <v>0.8</v>
      </c>
      <c r="D2" s="8" t="s">
        <v>53</v>
      </c>
      <c r="E2" s="8"/>
      <c r="F2" s="10"/>
    </row>
    <row r="3" spans="1:11">
      <c r="A3" s="8"/>
      <c r="B3" s="8"/>
      <c r="C3" s="8"/>
      <c r="D3" s="8"/>
      <c r="E3" s="8"/>
    </row>
    <row r="4" spans="1:11" ht="60">
      <c r="B4" s="7" t="s">
        <v>21</v>
      </c>
      <c r="C4" s="7" t="s">
        <v>5</v>
      </c>
      <c r="D4" s="7" t="s">
        <v>18</v>
      </c>
      <c r="E4" s="7" t="s">
        <v>19</v>
      </c>
      <c r="F4" s="7" t="s">
        <v>6</v>
      </c>
      <c r="G4" s="7" t="s">
        <v>20</v>
      </c>
      <c r="H4" s="7" t="s">
        <v>8</v>
      </c>
      <c r="I4" s="7" t="s">
        <v>9</v>
      </c>
    </row>
    <row r="5" spans="1:11">
      <c r="A5" t="s">
        <v>4</v>
      </c>
      <c r="B5" s="14">
        <v>3800</v>
      </c>
      <c r="C5" s="13">
        <v>8</v>
      </c>
      <c r="D5" s="3">
        <f>+B5/C5</f>
        <v>475</v>
      </c>
      <c r="E5" s="3">
        <f>+D5*C2</f>
        <v>380</v>
      </c>
      <c r="F5" s="3">
        <v>403</v>
      </c>
      <c r="G5" s="3">
        <f>+F5*C2</f>
        <v>322.40000000000003</v>
      </c>
      <c r="H5" s="4">
        <f>IF(G5&lt;E5,(G5),(E5))</f>
        <v>322.40000000000003</v>
      </c>
      <c r="I5" s="3">
        <f>+H5*C5</f>
        <v>2579.2000000000003</v>
      </c>
    </row>
    <row r="6" spans="1:11">
      <c r="A6" t="s">
        <v>7</v>
      </c>
      <c r="B6" s="14">
        <v>3786</v>
      </c>
      <c r="C6" s="13">
        <v>3</v>
      </c>
      <c r="D6" s="3">
        <f>+B6/C6</f>
        <v>1262</v>
      </c>
      <c r="E6" s="3">
        <f>+E5</f>
        <v>380</v>
      </c>
      <c r="F6" s="3">
        <v>995</v>
      </c>
      <c r="G6" s="3">
        <f>+C2*F6</f>
        <v>796</v>
      </c>
      <c r="H6" s="4">
        <f>+H5</f>
        <v>322.40000000000003</v>
      </c>
      <c r="I6" s="3">
        <f>+H6*C6</f>
        <v>967.2</v>
      </c>
      <c r="J6" t="s">
        <v>58</v>
      </c>
    </row>
    <row r="7" spans="1:11">
      <c r="I7" s="3"/>
    </row>
    <row r="8" spans="1:11">
      <c r="F8" t="s">
        <v>10</v>
      </c>
      <c r="I8" s="3">
        <f>+I6+I5</f>
        <v>3546.4000000000005</v>
      </c>
    </row>
    <row r="9" spans="1:11">
      <c r="I9" s="3"/>
      <c r="J9" s="7"/>
      <c r="K9" s="7"/>
    </row>
  </sheetData>
  <pageMargins left="0.7" right="0.7" top="0.75" bottom="0.75" header="0.3" footer="0.3"/>
  <pageSetup scale="81" orientation="landscape" r:id="rId1"/>
  <headerFooter>
    <oddHeader>&amp;C&amp;F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Normal="100" workbookViewId="0">
      <selection activeCell="B1" sqref="B1"/>
    </sheetView>
  </sheetViews>
  <sheetFormatPr defaultRowHeight="15"/>
  <cols>
    <col min="1" max="1" width="20.42578125" customWidth="1"/>
    <col min="2" max="2" width="14.5703125" customWidth="1"/>
    <col min="3" max="3" width="10.42578125" customWidth="1"/>
  </cols>
  <sheetData>
    <row r="1" spans="1:4">
      <c r="A1" s="8" t="s">
        <v>23</v>
      </c>
    </row>
    <row r="4" spans="1:4">
      <c r="A4" t="s">
        <v>24</v>
      </c>
      <c r="B4" t="s">
        <v>41</v>
      </c>
      <c r="C4" t="s">
        <v>36</v>
      </c>
    </row>
    <row r="5" spans="1:4">
      <c r="A5" s="13" t="s">
        <v>25</v>
      </c>
      <c r="B5" s="16">
        <v>40</v>
      </c>
      <c r="C5" s="1">
        <f>IF(B5&lt;41,(B5*4.3333),(40*4.33))</f>
        <v>173.33200000000002</v>
      </c>
    </row>
    <row r="6" spans="1:4">
      <c r="A6" s="13" t="s">
        <v>32</v>
      </c>
      <c r="B6" s="16">
        <v>32</v>
      </c>
      <c r="C6" s="1">
        <f t="shared" ref="C6:C31" si="0">IF(B6&lt;41,(B6*4.3333),(40*4.33))</f>
        <v>138.66560000000001</v>
      </c>
    </row>
    <row r="7" spans="1:4">
      <c r="A7" s="13" t="s">
        <v>26</v>
      </c>
      <c r="B7" s="16">
        <v>40</v>
      </c>
      <c r="C7" s="1">
        <f t="shared" si="0"/>
        <v>173.33200000000002</v>
      </c>
    </row>
    <row r="8" spans="1:4">
      <c r="A8" s="13" t="s">
        <v>27</v>
      </c>
      <c r="B8" s="16">
        <v>20</v>
      </c>
      <c r="C8" s="1">
        <f t="shared" si="0"/>
        <v>86.666000000000011</v>
      </c>
    </row>
    <row r="9" spans="1:4">
      <c r="A9" s="13" t="s">
        <v>28</v>
      </c>
      <c r="B9" s="16">
        <v>20</v>
      </c>
      <c r="C9" s="1">
        <f t="shared" si="0"/>
        <v>86.666000000000011</v>
      </c>
    </row>
    <row r="10" spans="1:4">
      <c r="A10" s="13" t="s">
        <v>29</v>
      </c>
      <c r="B10" s="16">
        <v>40</v>
      </c>
      <c r="C10" s="1">
        <f t="shared" si="0"/>
        <v>173.33200000000002</v>
      </c>
    </row>
    <row r="11" spans="1:4">
      <c r="A11" s="13" t="s">
        <v>30</v>
      </c>
      <c r="B11" s="16">
        <v>24</v>
      </c>
      <c r="C11" s="1">
        <f t="shared" si="0"/>
        <v>103.9992</v>
      </c>
    </row>
    <row r="12" spans="1:4">
      <c r="A12" s="13" t="s">
        <v>31</v>
      </c>
      <c r="B12" s="16">
        <v>45</v>
      </c>
      <c r="C12" s="1">
        <f>IF(B12&lt;41,(B12*4.3333),(40*4.3333))</f>
        <v>173.33200000000002</v>
      </c>
      <c r="D12" t="s">
        <v>43</v>
      </c>
    </row>
    <row r="13" spans="1:4">
      <c r="A13" s="13" t="s">
        <v>33</v>
      </c>
      <c r="B13" s="16">
        <v>40</v>
      </c>
      <c r="C13" s="1">
        <f t="shared" si="0"/>
        <v>173.33200000000002</v>
      </c>
    </row>
    <row r="14" spans="1:4">
      <c r="A14" s="13" t="s">
        <v>34</v>
      </c>
      <c r="B14" s="16">
        <v>40</v>
      </c>
      <c r="C14" s="1">
        <f t="shared" si="0"/>
        <v>173.33200000000002</v>
      </c>
    </row>
    <row r="15" spans="1:4">
      <c r="A15" s="13" t="s">
        <v>35</v>
      </c>
      <c r="B15" s="16">
        <v>40</v>
      </c>
      <c r="C15" s="1">
        <f t="shared" si="0"/>
        <v>173.33200000000002</v>
      </c>
    </row>
    <row r="16" spans="1:4">
      <c r="A16" s="13" t="s">
        <v>38</v>
      </c>
      <c r="B16" s="16">
        <v>40</v>
      </c>
      <c r="C16" s="1">
        <f t="shared" si="0"/>
        <v>173.33200000000002</v>
      </c>
    </row>
    <row r="17" spans="1:3">
      <c r="A17" s="13" t="s">
        <v>39</v>
      </c>
      <c r="B17" s="16">
        <v>40</v>
      </c>
      <c r="C17" s="1">
        <f t="shared" si="0"/>
        <v>173.33200000000002</v>
      </c>
    </row>
    <row r="18" spans="1:3">
      <c r="A18" s="13"/>
      <c r="B18" s="16"/>
      <c r="C18" s="1">
        <f t="shared" si="0"/>
        <v>0</v>
      </c>
    </row>
    <row r="19" spans="1:3">
      <c r="A19" s="13"/>
      <c r="B19" s="16"/>
      <c r="C19" s="1">
        <f t="shared" si="0"/>
        <v>0</v>
      </c>
    </row>
    <row r="20" spans="1:3">
      <c r="A20" s="13"/>
      <c r="B20" s="16"/>
      <c r="C20" s="1">
        <f t="shared" si="0"/>
        <v>0</v>
      </c>
    </row>
    <row r="21" spans="1:3">
      <c r="A21" s="13"/>
      <c r="B21" s="16"/>
      <c r="C21" s="1">
        <f t="shared" si="0"/>
        <v>0</v>
      </c>
    </row>
    <row r="22" spans="1:3">
      <c r="A22" s="13"/>
      <c r="B22" s="16"/>
      <c r="C22" s="1">
        <f t="shared" si="0"/>
        <v>0</v>
      </c>
    </row>
    <row r="23" spans="1:3">
      <c r="A23" s="13"/>
      <c r="B23" s="16"/>
      <c r="C23" s="1">
        <f t="shared" si="0"/>
        <v>0</v>
      </c>
    </row>
    <row r="24" spans="1:3">
      <c r="A24" s="13"/>
      <c r="B24" s="16"/>
      <c r="C24" s="1">
        <f t="shared" si="0"/>
        <v>0</v>
      </c>
    </row>
    <row r="25" spans="1:3">
      <c r="A25" s="13"/>
      <c r="B25" s="16"/>
      <c r="C25" s="1">
        <f t="shared" si="0"/>
        <v>0</v>
      </c>
    </row>
    <row r="26" spans="1:3">
      <c r="A26" s="13"/>
      <c r="B26" s="16"/>
      <c r="C26" s="1">
        <f t="shared" si="0"/>
        <v>0</v>
      </c>
    </row>
    <row r="27" spans="1:3">
      <c r="A27" s="13"/>
      <c r="B27" s="16"/>
      <c r="C27" s="1">
        <f t="shared" si="0"/>
        <v>0</v>
      </c>
    </row>
    <row r="28" spans="1:3">
      <c r="A28" s="13"/>
      <c r="B28" s="16"/>
      <c r="C28" s="1">
        <f t="shared" si="0"/>
        <v>0</v>
      </c>
    </row>
    <row r="29" spans="1:3">
      <c r="A29" s="13"/>
      <c r="B29" s="16"/>
      <c r="C29" s="1">
        <f t="shared" si="0"/>
        <v>0</v>
      </c>
    </row>
    <row r="30" spans="1:3">
      <c r="A30" s="13"/>
      <c r="B30" s="16"/>
      <c r="C30" s="1">
        <f t="shared" si="0"/>
        <v>0</v>
      </c>
    </row>
    <row r="31" spans="1:3">
      <c r="A31" s="13"/>
      <c r="B31" s="16"/>
      <c r="C31" s="1">
        <f t="shared" si="0"/>
        <v>0</v>
      </c>
    </row>
    <row r="32" spans="1:3">
      <c r="B32" s="1"/>
      <c r="C32" s="1"/>
    </row>
    <row r="33" spans="1:4">
      <c r="B33" s="1"/>
      <c r="C33" s="1"/>
    </row>
    <row r="34" spans="1:4">
      <c r="A34" t="s">
        <v>10</v>
      </c>
      <c r="B34" s="1">
        <f>SUM(B5:B33)</f>
        <v>461</v>
      </c>
      <c r="C34" s="1">
        <f>SUM(C5:C33)</f>
        <v>1975.9848000000006</v>
      </c>
    </row>
    <row r="35" spans="1:4">
      <c r="B35" s="1"/>
      <c r="C35" s="1"/>
    </row>
    <row r="36" spans="1:4">
      <c r="A36" t="s">
        <v>37</v>
      </c>
      <c r="B36" s="1"/>
      <c r="C36" s="1">
        <f>+C34/173.3</f>
        <v>11.402105020196194</v>
      </c>
      <c r="D36" t="s">
        <v>42</v>
      </c>
    </row>
    <row r="38" spans="1:4">
      <c r="A38" t="s">
        <v>40</v>
      </c>
      <c r="C38">
        <f>ROUND(C36,0)</f>
        <v>11</v>
      </c>
      <c r="D38" t="s">
        <v>42</v>
      </c>
    </row>
  </sheetData>
  <pageMargins left="0.7" right="0.7" top="0.75" bottom="0.75" header="0.3" footer="0.3"/>
  <pageSetup orientation="portrait" r:id="rId1"/>
  <headerFooter>
    <oddHeader>&amp;C&amp;F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Normal="100" workbookViewId="0">
      <selection activeCell="G26" sqref="G26"/>
    </sheetView>
  </sheetViews>
  <sheetFormatPr defaultRowHeight="15"/>
  <cols>
    <col min="2" max="2" width="15.28515625" customWidth="1"/>
    <col min="3" max="3" width="10.5703125" bestFit="1" customWidth="1"/>
  </cols>
  <sheetData>
    <row r="1" spans="1:5">
      <c r="A1" s="8" t="s">
        <v>59</v>
      </c>
      <c r="B1" s="8"/>
    </row>
    <row r="2" spans="1:5">
      <c r="C2" t="s">
        <v>60</v>
      </c>
      <c r="E2" s="13" t="s">
        <v>61</v>
      </c>
    </row>
    <row r="4" spans="1:5">
      <c r="A4" t="s">
        <v>48</v>
      </c>
      <c r="C4" s="17">
        <v>14000</v>
      </c>
    </row>
    <row r="5" spans="1:5">
      <c r="A5" t="s">
        <v>49</v>
      </c>
      <c r="C5" s="17">
        <v>15600</v>
      </c>
    </row>
    <row r="6" spans="1:5">
      <c r="C6" s="17"/>
    </row>
    <row r="7" spans="1:5">
      <c r="A7" t="s">
        <v>10</v>
      </c>
      <c r="C7" s="5">
        <f>+C5+C4</f>
        <v>29600</v>
      </c>
    </row>
    <row r="8" spans="1:5">
      <c r="C8" s="5"/>
    </row>
    <row r="9" spans="1:5">
      <c r="A9" t="s">
        <v>50</v>
      </c>
      <c r="C9" s="5">
        <f>+C7/4*4.33</f>
        <v>32042</v>
      </c>
    </row>
    <row r="11" spans="1:5">
      <c r="A11" t="s">
        <v>42</v>
      </c>
      <c r="C11">
        <f>+'FTE Calculation'!C38</f>
        <v>11</v>
      </c>
    </row>
    <row r="13" spans="1:5">
      <c r="A13" t="s">
        <v>16</v>
      </c>
      <c r="C13" s="5">
        <f>+C9/C11</f>
        <v>2912.909090909091</v>
      </c>
      <c r="E13" t="s">
        <v>51</v>
      </c>
    </row>
  </sheetData>
  <pageMargins left="0.7" right="0.7" top="0.75" bottom="0.75" header="0.3" footer="0.3"/>
  <pageSetup orientation="landscape" r:id="rId1"/>
  <headerFooter>
    <oddHeader>&amp;C&amp;F
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4A5EE1C-8A5A-4146-8CCA-86E96184AF0D}"/>
</file>

<file path=customXml/itemProps2.xml><?xml version="1.0" encoding="utf-8"?>
<ds:datastoreItem xmlns:ds="http://schemas.openxmlformats.org/officeDocument/2006/customXml" ds:itemID="{5F31122A-9E14-4D8F-8749-F9F423BFDA05}"/>
</file>

<file path=customXml/itemProps3.xml><?xml version="1.0" encoding="utf-8"?>
<ds:datastoreItem xmlns:ds="http://schemas.openxmlformats.org/officeDocument/2006/customXml" ds:itemID="{F451DB6B-5344-4DB0-9CC4-CE5F71136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Overall Sheet</vt:lpstr>
      <vt:lpstr>Premium Calculation</vt:lpstr>
      <vt:lpstr>FTE Calculation</vt:lpstr>
      <vt:lpstr>Average Salary Calculation</vt:lpstr>
      <vt:lpstr>'Average Salary Calculation'!Print_Area</vt:lpstr>
      <vt:lpstr>'Overall Sheet'!Print_Area</vt:lpstr>
      <vt:lpstr>'Premium Calculation'!Print_Area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Chuck Adkins</cp:lastModifiedBy>
  <cp:lastPrinted>2010-05-24T17:21:11Z</cp:lastPrinted>
  <dcterms:created xsi:type="dcterms:W3CDTF">2010-05-16T13:49:22Z</dcterms:created>
  <dcterms:modified xsi:type="dcterms:W3CDTF">2010-05-24T19:52:18Z</dcterms:modified>
</cp:coreProperties>
</file>